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1927E0CC-1356-44A4-BFBB-7A65F48A8757}" xr6:coauthVersionLast="47" xr6:coauthVersionMax="47" xr10:uidLastSave="{00000000-0000-0000-0000-000000000000}"/>
  <workbookProtection workbookAlgorithmName="SHA-512" workbookHashValue="lrwIoOssXAqPN7C1BPZZmVBzyF7ZVPmVFmza4maLBnhWT+TIvrBwPf/c3UfNOQXOlEJano4vl4mvVDHQgXPSnw==" workbookSaltValue="IUVQSkPz+N/JHjBqs+1sPw==" workbookSpinCount="100000" lockStructure="1"/>
  <bookViews>
    <workbookView xWindow="-120" yWindow="-120" windowWidth="29040" windowHeight="157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4" i="2" s="1"/>
  <c r="C30" i="2"/>
  <c r="C31" i="2"/>
  <c r="C11" i="2" l="1"/>
  <c r="C19" i="2" l="1"/>
  <c r="F19" i="2" s="1"/>
  <c r="E17" i="1" s="1"/>
  <c r="F31" i="2" l="1"/>
  <c r="F30" i="2"/>
  <c r="C5" i="2"/>
  <c r="C10" i="2" s="1"/>
  <c r="E11" i="2" s="1"/>
  <c r="F7" i="2" l="1"/>
  <c r="F32" i="2"/>
  <c r="E31" i="1" s="1"/>
  <c r="F34" i="2"/>
  <c r="F35" i="2"/>
  <c r="F6" i="2"/>
  <c r="F23" i="2" l="1"/>
  <c r="C11" i="1"/>
  <c r="F36" i="2"/>
  <c r="F8" i="2"/>
  <c r="F22" i="2" l="1"/>
  <c r="E20" i="1"/>
  <c r="E33" i="1"/>
  <c r="F38" i="2"/>
  <c r="E35" i="1" s="1"/>
  <c r="E6" i="1"/>
  <c r="E12" i="1" l="1"/>
  <c r="E19" i="1" l="1"/>
</calcChain>
</file>

<file path=xl/sharedStrings.xml><?xml version="1.0" encoding="utf-8"?>
<sst xmlns="http://schemas.openxmlformats.org/spreadsheetml/2006/main" count="70" uniqueCount="54">
  <si>
    <t>Hängavtal med facket?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</si>
  <si>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</si>
  <si>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</si>
  <si>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</si>
  <si>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</si>
  <si>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</si>
  <si>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t xml:space="preserve"> Premie FORA </t>
  </si>
  <si>
    <t>Befintlig premie arbetare (TSL) vid hängavtal.  Ange årslönekostnad arbetare innevarande år</t>
  </si>
  <si>
    <t xml:space="preserve">Befintlig premie tjänstemän (TTR) vid hängavtal. Ange årslönekostnad tjänstemän innevarande år </t>
  </si>
  <si>
    <t xml:space="preserve">Ungefärlig premie för omställningsförsäkringen/omställningsavtalet hos FORA med hängavtal </t>
  </si>
  <si>
    <t xml:space="preserve">Varav följande summa är avdragsgill avgift (momspliktig) </t>
  </si>
  <si>
    <t xml:space="preserve"> Premie Fora</t>
  </si>
  <si>
    <t xml:space="preserve">Branschavgift Djursjukvård </t>
  </si>
  <si>
    <t>Fyll i era uppgifter i nedan blåa fält för att räkna ut en ungefärlig kostnad per år.</t>
  </si>
  <si>
    <t>OBS! Alla 3 blåa fälten nedan måste fyllas i</t>
  </si>
  <si>
    <t xml:space="preserve">Ungefärlig premie för omställningsförsäkringen/omställningsavtalet (TSL/TRR) hos FORA med hängavtal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</si>
  <si>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</si>
  <si>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</si>
  <si>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 xml:space="preserve">Summa avgift till Svenskt Näringsliv per år exkl moms </t>
  </si>
  <si>
    <t xml:space="preserve">Sammanlagd utbetald bruttolönesumma (personal, VD, ägare och familjemedlem) Räknas här ut automatiskt och som avgiften till Svenskt Näringsliv baserar sig på. </t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</si>
  <si>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</si>
  <si>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</si>
  <si>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</si>
  <si>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</si>
  <si>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</si>
  <si>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</si>
  <si>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t>Ungefärlig avgift till Gröna arbetsgivare och Svenskt Näringsliv per år exkl moms</t>
  </si>
  <si>
    <t>Premie arbetare (TSL) vid medlemskap i Gröna</t>
  </si>
  <si>
    <t>Premie tjänstemän (TTR) vid medlemskap i Gröna</t>
  </si>
  <si>
    <t xml:space="preserve">Ungefärlig premie för omställningsförsäkringen/omställningsavtalet hos FORA om ni har medlemskap i Gröna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</si>
  <si>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 xml:space="preserve">(exkl moms) </t>
    </r>
  </si>
  <si>
    <r>
      <t xml:space="preserve">Avgift Gröna arbetsgivare-Svensk Djursjukvård (0,25%), </t>
    </r>
    <r>
      <rPr>
        <b/>
        <sz val="11"/>
        <color theme="5" tint="-0.249977111117893"/>
        <rFont val="Arial"/>
        <family val="2"/>
      </rPr>
      <t>Minimiavgift 3 000 kr/år</t>
    </r>
  </si>
  <si>
    <t>Omsättning under föregående år</t>
  </si>
  <si>
    <r>
      <t xml:space="preserve">Du betalar även en avgift för branschdelen inom SLA-Svensk Djursjukvård. Årsavgiften för SLA branschdel utgår med en rörlig avgift på </t>
    </r>
    <r>
      <rPr>
        <b/>
        <sz val="10"/>
        <color theme="1"/>
        <rFont val="Arial"/>
        <family val="2"/>
      </rPr>
      <t>0,075 %</t>
    </r>
    <r>
      <rPr>
        <sz val="10"/>
        <color theme="1"/>
        <rFont val="Arial"/>
        <family val="2"/>
      </rPr>
      <t xml:space="preserve"> av företagets omsättning föregående år (max 750 tkr/år). Avgifter är avdragsgill i deklarationen</t>
    </r>
  </si>
  <si>
    <r>
      <t xml:space="preserve">Avgift Gröna Svensk Djursjukvård (0,25%), </t>
    </r>
    <r>
      <rPr>
        <b/>
        <sz val="11"/>
        <color theme="5" tint="-0.249977111117893"/>
        <rFont val="Arial"/>
        <family val="2"/>
      </rPr>
      <t>Minimiavgift 3 000 kr/år</t>
    </r>
  </si>
  <si>
    <r>
      <t xml:space="preserve">Ungefärlig uträkning av medlemsavgifterna till Gröna och Svenskt Näringsliv per år </t>
    </r>
    <r>
      <rPr>
        <sz val="12"/>
        <color theme="1"/>
        <rFont val="Arial"/>
        <family val="2"/>
      </rPr>
      <t>(exkl moms)</t>
    </r>
  </si>
  <si>
    <r>
      <t xml:space="preserve">Hängavtal med facket? </t>
    </r>
    <r>
      <rPr>
        <b/>
        <sz val="11"/>
        <color rgb="FFFF0000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</si>
  <si>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</si>
  <si>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</si>
  <si>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</si>
  <si>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>Nettoomsättning under föregående år</t>
  </si>
  <si>
    <r>
      <t xml:space="preserve">Du betalar även en avgift för branschdelen inom Gröna arbetsgivare-Svensk Djursjukvård. Årsavgiften för branschdelen utgår med en rörlig avgift på </t>
    </r>
    <r>
      <rPr>
        <b/>
        <sz val="10"/>
        <color theme="1"/>
        <rFont val="Arial"/>
        <family val="2"/>
      </rPr>
      <t>0,075 %</t>
    </r>
    <r>
      <rPr>
        <sz val="10"/>
        <color theme="1"/>
        <rFont val="Arial"/>
        <family val="2"/>
      </rPr>
      <t xml:space="preserve"> av företagets nettoomsättning föregående år. Avgiften är avdragsgill i deklarationen</t>
    </r>
  </si>
  <si>
    <t>Svensk Djursjukvård preliminär avgiftsberäkning 2026</t>
  </si>
  <si>
    <r>
      <t>Fyll i utbetald bruttolönesumma för personalen under 2025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</si>
  <si>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</si>
  <si>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0,40% (av årslönesumman* jämfört med 0,80%)                                    </t>
  </si>
  <si>
    <r>
      <t xml:space="preserve">Avgift Svenskt Näringsliv 0,073%, </t>
    </r>
    <r>
      <rPr>
        <b/>
        <sz val="11"/>
        <color theme="5" tint="-0.249977111117893"/>
        <rFont val="Arial"/>
        <family val="2"/>
      </rPr>
      <t>Minimiavgift 500 kr/år</t>
    </r>
    <r>
      <rPr>
        <b/>
        <sz val="11"/>
        <color rgb="FFFF0000"/>
        <rFont val="Arial"/>
        <family val="2"/>
      </rPr>
      <t xml:space="preserve"> </t>
    </r>
  </si>
  <si>
    <t>Svensk Djursjukvård avgift 2026</t>
  </si>
  <si>
    <r>
      <t>Fyll i utbetald bruttolönesumma för personalen under föregående år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</si>
  <si>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Summa avgift till Gröna per år</t>
    </r>
    <r>
      <rPr>
        <sz val="10"/>
        <color theme="1"/>
        <rFont val="Arial"/>
        <family val="2"/>
      </rPr>
      <t xml:space="preserve"> exkl moms</t>
    </r>
  </si>
  <si>
    <r>
      <t xml:space="preserve">Avgift Svenskt Näringsliv (0,073%) , </t>
    </r>
    <r>
      <rPr>
        <b/>
        <sz val="11"/>
        <color theme="5" tint="-0.249977111117893"/>
        <rFont val="Arial"/>
        <family val="2"/>
      </rPr>
      <t>Minimiavgift 500 kr/år</t>
    </r>
  </si>
  <si>
    <r>
      <t>Fyll i utbetald bruttolönesumma föregående år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</si>
  <si>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Minimiavgift till Svenskt Näringsliv är 500 kr </t>
  </si>
  <si>
    <t>*OBS! Fora räknar sina kostnader på innevarande år medans Gröna och Svenskt Näringsliv beräknar sina på fjolårets lönekostnad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</si>
</sst>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i/>
      <sz val="10"/>
      <color theme="1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165" fontId="2" fillId="0" borderId="0" xfId="1" applyNumberFormat="1" applyFont="1"/>
    <xf numFmtId="10" fontId="10" fillId="0" borderId="2" xfId="0" applyNumberFormat="1" applyFont="1" applyBorder="1"/>
    <xf numFmtId="165" fontId="2" fillId="0" borderId="2" xfId="1" applyNumberFormat="1" applyFont="1" applyBorder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0" fontId="2" fillId="0" borderId="0" xfId="0" applyNumberFormat="1" applyFont="1"/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3" fillId="0" borderId="0" xfId="0" applyFont="1"/>
    <xf numFmtId="0" fontId="14" fillId="0" borderId="0" xfId="0" applyFont="1"/>
    <xf numFmtId="165" fontId="16" fillId="0" borderId="0" xfId="0" applyNumberFormat="1" applyFont="1"/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0" fillId="0" borderId="2" xfId="0" applyNumberFormat="1" applyFont="1" applyBorder="1"/>
    <xf numFmtId="0" fontId="17" fillId="0" borderId="0" xfId="0" applyFont="1"/>
    <xf numFmtId="167" fontId="14" fillId="0" borderId="0" xfId="0" applyNumberFormat="1" applyFont="1"/>
    <xf numFmtId="167" fontId="14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1" fontId="17" fillId="0" borderId="0" xfId="0" applyNumberFormat="1" applyFont="1"/>
    <xf numFmtId="1" fontId="13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vertical="center"/>
    </xf>
    <xf numFmtId="169" fontId="10" fillId="0" borderId="0" xfId="0" applyNumberFormat="1" applyFont="1"/>
    <xf numFmtId="1" fontId="3" fillId="0" borderId="0" xfId="0" applyNumberFormat="1" applyFont="1"/>
    <xf numFmtId="0" fontId="15" fillId="4" borderId="0" xfId="0" applyFont="1" applyFill="1" applyAlignment="1">
      <alignment horizontal="center" vertical="center" wrapText="1"/>
    </xf>
    <xf numFmtId="165" fontId="20" fillId="0" borderId="0" xfId="0" applyNumberFormat="1" applyFont="1"/>
    <xf numFmtId="0" fontId="5" fillId="6" borderId="5" xfId="0" applyFont="1" applyFill="1" applyBorder="1"/>
    <xf numFmtId="0" fontId="7" fillId="6" borderId="6" xfId="0" applyFont="1" applyFill="1" applyBorder="1"/>
    <xf numFmtId="167" fontId="5" fillId="6" borderId="7" xfId="0" applyNumberFormat="1" applyFont="1" applyFill="1" applyBorder="1"/>
    <xf numFmtId="0" fontId="5" fillId="6" borderId="6" xfId="0" applyFont="1" applyFill="1" applyBorder="1"/>
    <xf numFmtId="165" fontId="5" fillId="6" borderId="6" xfId="0" applyNumberFormat="1" applyFont="1" applyFill="1" applyBorder="1"/>
    <xf numFmtId="0" fontId="5" fillId="6" borderId="6" xfId="0" applyFont="1" applyFill="1" applyBorder="1" applyAlignment="1">
      <alignment horizontal="center" vertical="center"/>
    </xf>
    <xf numFmtId="165" fontId="5" fillId="6" borderId="7" xfId="0" applyNumberFormat="1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/>
    <xf numFmtId="165" fontId="3" fillId="5" borderId="7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165" fontId="10" fillId="0" borderId="7" xfId="0" applyNumberFormat="1" applyFont="1" applyBorder="1"/>
    <xf numFmtId="168" fontId="9" fillId="3" borderId="1" xfId="2" applyNumberFormat="1" applyFont="1" applyFill="1" applyBorder="1"/>
    <xf numFmtId="168" fontId="9" fillId="0" borderId="3" xfId="2" applyNumberFormat="1" applyFont="1" applyFill="1" applyBorder="1"/>
    <xf numFmtId="168" fontId="9" fillId="0" borderId="0" xfId="2" applyNumberFormat="1" applyFont="1" applyAlignment="1"/>
    <xf numFmtId="168" fontId="9" fillId="0" borderId="0" xfId="2" applyNumberFormat="1" applyFont="1"/>
    <xf numFmtId="168" fontId="3" fillId="0" borderId="0" xfId="2" applyNumberFormat="1" applyFont="1"/>
    <xf numFmtId="168" fontId="17" fillId="0" borderId="0" xfId="2" applyNumberFormat="1" applyFont="1"/>
    <xf numFmtId="168" fontId="13" fillId="0" borderId="0" xfId="2" applyNumberFormat="1" applyFont="1"/>
    <xf numFmtId="168" fontId="3" fillId="0" borderId="0" xfId="2" applyNumberFormat="1" applyFont="1" applyBorder="1"/>
    <xf numFmtId="168" fontId="9" fillId="3" borderId="8" xfId="2" applyNumberFormat="1" applyFont="1" applyFill="1" applyBorder="1" applyProtection="1">
      <protection locked="0"/>
    </xf>
    <xf numFmtId="0" fontId="7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167" fontId="10" fillId="7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8" fontId="10" fillId="0" borderId="0" xfId="2" applyNumberFormat="1" applyFont="1" applyFill="1" applyBorder="1" applyAlignment="1" applyProtection="1">
      <alignment vertical="center"/>
    </xf>
    <xf numFmtId="167" fontId="9" fillId="0" borderId="0" xfId="0" applyNumberFormat="1" applyFont="1" applyAlignment="1">
      <alignment vertical="top"/>
    </xf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0" fontId="10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68" fontId="9" fillId="3" borderId="1" xfId="2" applyNumberFormat="1" applyFont="1" applyFill="1" applyBorder="1" applyProtection="1">
      <protection hidden="1"/>
    </xf>
    <xf numFmtId="168" fontId="10" fillId="0" borderId="0" xfId="2" applyNumberFormat="1" applyFont="1" applyProtection="1">
      <protection hidden="1"/>
    </xf>
    <xf numFmtId="0" fontId="2" fillId="0" borderId="0" xfId="0" applyFont="1" applyProtection="1">
      <protection hidden="1"/>
    </xf>
    <xf numFmtId="165" fontId="2" fillId="0" borderId="0" xfId="1" applyNumberFormat="1" applyFont="1" applyProtection="1">
      <protection hidden="1"/>
    </xf>
    <xf numFmtId="169" fontId="10" fillId="0" borderId="0" xfId="0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9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165" fontId="3" fillId="0" borderId="0" xfId="0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67" fontId="13" fillId="9" borderId="7" xfId="0" applyNumberFormat="1" applyFont="1" applyFill="1" applyBorder="1"/>
    <xf numFmtId="10" fontId="14" fillId="0" borderId="0" xfId="0" applyNumberFormat="1" applyFont="1"/>
    <xf numFmtId="0" fontId="13" fillId="9" borderId="5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21" fillId="8" borderId="0" xfId="0" applyFont="1" applyFill="1" applyAlignment="1">
      <alignment horizontal="center" vertical="center" wrapText="1"/>
    </xf>
    <xf numFmtId="0" fontId="22" fillId="8" borderId="0" xfId="0" applyFont="1" applyFill="1"/>
    <xf numFmtId="165" fontId="18" fillId="5" borderId="0" xfId="0" applyNumberFormat="1" applyFont="1" applyFill="1" applyAlignment="1">
      <alignment wrapText="1"/>
    </xf>
    <xf numFmtId="0" fontId="19" fillId="5" borderId="0" xfId="0" applyFont="1" applyFill="1" applyAlignment="1">
      <alignment wrapText="1"/>
    </xf>
    <xf numFmtId="0" fontId="2" fillId="7" borderId="5" xfId="0" applyFont="1" applyFill="1" applyBorder="1"/>
    <xf numFmtId="0" fontId="0" fillId="7" borderId="6" xfId="0" applyFill="1" applyBorder="1"/>
    <xf numFmtId="0" fontId="17" fillId="0" borderId="0" xfId="0" applyFont="1"/>
    <xf numFmtId="0" fontId="0" fillId="0" borderId="0" xfId="0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165" fontId="20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5" borderId="0" xfId="0" applyFont="1" applyFill="1" applyAlignment="1">
      <alignment wrapText="1"/>
    </xf>
    <xf numFmtId="0" fontId="2" fillId="5" borderId="5" xfId="0" applyFont="1" applyFill="1" applyBorder="1"/>
    <xf numFmtId="0" fontId="0" fillId="5" borderId="6" xfId="0" applyFill="1" applyBorder="1"/>
    <xf numFmtId="0" fontId="13" fillId="0" borderId="5" xfId="0" applyFont="1" applyBorder="1"/>
    <xf numFmtId="0" fontId="0" fillId="0" borderId="6" xfId="0" applyBorder="1"/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CCECFF"/>
      <color rgb="FFEFF6EA"/>
      <color rgb="FFFFFAEB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436562</xdr:colOff>
      <xdr:row>0</xdr:row>
      <xdr:rowOff>0</xdr:rowOff>
    </xdr:from>
    <xdr:to>
      <xdr:col>1</xdr:col>
      <xdr:colOff>1342831</xdr:colOff>
      <xdr:row>0</xdr:row>
      <xdr:rowOff>794547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B223D777-89AB-46E0-993C-65C6B9B74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38" b="-1"/>
        <a:stretch/>
      </xdr:blipFill>
      <xdr:spPr bwMode="auto">
        <a:xfrm>
          <a:off x="625078" y="0"/>
          <a:ext cx="906269" cy="7945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5"/>
  <sheetViews>
    <sheetView showGridLines="0" showRowColHeaders="0" tabSelected="1" zoomScale="96" zoomScaleNormal="96" workbookViewId="0">
      <selection activeCell="B8" sqref="B8"/>
    </sheetView>
  </sheetViews>
  <sheetFormatPr defaultRowHeight="14.25" x14ac:dyDescent="0.2"/>
  <cols>
    <col min="1" max="1" width="2.85546875" style="1" customWidth="1"/>
    <col min="2" max="2" width="87.85546875" style="1" customWidth="1"/>
    <col min="3" max="3" width="16" style="2" customWidth="1"/>
    <col min="4" max="4" width="4.140625" style="3" customWidth="1"/>
    <col min="5" max="5" width="12.5703125" style="1" customWidth="1"/>
    <col min="6" max="6" width="6" style="1" customWidth="1"/>
    <col min="7" max="7" width="11.85546875" style="1" customWidth="1"/>
    <col min="8" max="16384" width="9.140625" style="1"/>
  </cols>
  <sheetData>
    <row r="1" spans="2:7" ht="66.75" customHeight="1" x14ac:dyDescent="0.35">
      <c r="B1" s="100" t="s">
        <v>42</v>
      </c>
      <c r="C1" s="101"/>
      <c r="D1" s="101"/>
      <c r="E1" s="101"/>
      <c r="F1" s="101"/>
    </row>
    <row r="2" spans="2:7" s="4" customFormat="1" ht="31.5" customHeight="1" x14ac:dyDescent="0.25">
      <c r="B2" s="15" t="s">
        <v>30</v>
      </c>
      <c r="C2" s="102" t="s">
        <v>13</v>
      </c>
      <c r="D2" s="103"/>
      <c r="E2" s="103"/>
      <c r="F2" s="103"/>
    </row>
    <row r="3" spans="2:7" ht="15.75" customHeight="1" x14ac:dyDescent="0.25">
      <c r="C3" s="110" t="s">
        <v>14</v>
      </c>
      <c r="D3" s="107"/>
      <c r="E3" s="107"/>
      <c r="F3" s="107"/>
    </row>
    <row r="4" spans="2:7" s="6" customFormat="1" ht="15" customHeight="1" thickBot="1" x14ac:dyDescent="0.3">
      <c r="B4" s="12" t="s">
        <v>31</v>
      </c>
      <c r="C4" s="26"/>
      <c r="D4" s="7"/>
    </row>
    <row r="5" spans="2:7" s="6" customFormat="1" ht="20.100000000000001" customHeight="1" thickBot="1" x14ac:dyDescent="0.3">
      <c r="B5" s="74" t="s">
        <v>43</v>
      </c>
      <c r="C5" s="71"/>
      <c r="D5" s="25" t="s">
        <v>3</v>
      </c>
    </row>
    <row r="6" spans="2:7" ht="15" customHeight="1" x14ac:dyDescent="0.25">
      <c r="B6" s="21" t="s">
        <v>20</v>
      </c>
      <c r="D6" s="25"/>
      <c r="E6" s="40">
        <f>Uträkningen!F8</f>
        <v>3000</v>
      </c>
    </row>
    <row r="7" spans="2:7" ht="15" customHeight="1" x14ac:dyDescent="0.25">
      <c r="C7" s="27"/>
      <c r="D7" s="25"/>
    </row>
    <row r="8" spans="2:7" s="6" customFormat="1" ht="29.25" customHeight="1" thickBot="1" x14ac:dyDescent="0.3">
      <c r="B8" s="19" t="s">
        <v>46</v>
      </c>
      <c r="C8" s="28"/>
      <c r="D8" s="25"/>
    </row>
    <row r="9" spans="2:7" s="6" customFormat="1" ht="20.100000000000001" customHeight="1" thickBot="1" x14ac:dyDescent="0.3">
      <c r="B9" s="20" t="s">
        <v>44</v>
      </c>
      <c r="C9" s="71"/>
      <c r="D9" s="25" t="s">
        <v>3</v>
      </c>
    </row>
    <row r="10" spans="2:7" s="6" customFormat="1" ht="13.5" customHeight="1" x14ac:dyDescent="0.25">
      <c r="B10" s="20"/>
      <c r="C10" s="76"/>
      <c r="D10" s="25"/>
    </row>
    <row r="11" spans="2:7" s="6" customFormat="1" ht="26.25" customHeight="1" x14ac:dyDescent="0.2">
      <c r="B11" s="20" t="s">
        <v>19</v>
      </c>
      <c r="C11" s="77">
        <f>Uträkningen!C10</f>
        <v>0</v>
      </c>
      <c r="D11" s="25"/>
      <c r="E11" s="8"/>
      <c r="F11" s="14"/>
      <c r="G11" s="21"/>
    </row>
    <row r="12" spans="2:7" ht="18.75" customHeight="1" x14ac:dyDescent="0.2">
      <c r="B12" s="20" t="s">
        <v>18</v>
      </c>
      <c r="C12" s="1"/>
      <c r="D12" s="21"/>
      <c r="E12" s="78">
        <f>Uträkningen!F14</f>
        <v>500</v>
      </c>
    </row>
    <row r="13" spans="2:7" ht="15" customHeight="1" x14ac:dyDescent="0.2"/>
    <row r="14" spans="2:7" s="6" customFormat="1" ht="15" customHeight="1" x14ac:dyDescent="0.25">
      <c r="B14" s="19" t="s">
        <v>12</v>
      </c>
      <c r="D14" s="42"/>
      <c r="E14" s="8"/>
      <c r="F14" s="14"/>
      <c r="G14" s="1"/>
    </row>
    <row r="15" spans="2:7" ht="15" x14ac:dyDescent="0.25">
      <c r="B15" s="99" t="s">
        <v>41</v>
      </c>
      <c r="C15" s="1"/>
      <c r="D15" s="43"/>
      <c r="E15" s="21"/>
      <c r="F15" s="13"/>
    </row>
    <row r="16" spans="2:7" ht="32.25" customHeight="1" thickBot="1" x14ac:dyDescent="0.3">
      <c r="B16" s="99"/>
      <c r="C16" s="1"/>
      <c r="D16" s="43"/>
      <c r="E16" s="21"/>
      <c r="F16" s="44"/>
    </row>
    <row r="17" spans="2:7" ht="20.100000000000001" customHeight="1" thickBot="1" x14ac:dyDescent="0.3">
      <c r="B17" s="45" t="s">
        <v>40</v>
      </c>
      <c r="C17" s="71"/>
      <c r="D17" s="25" t="s">
        <v>3</v>
      </c>
      <c r="E17" s="13">
        <f>Uträkningen!F19</f>
        <v>0</v>
      </c>
    </row>
    <row r="18" spans="2:7" x14ac:dyDescent="0.2">
      <c r="B18" s="21"/>
      <c r="C18" s="1"/>
      <c r="D18" s="47"/>
      <c r="E18" s="14"/>
      <c r="F18" s="14"/>
    </row>
    <row r="19" spans="2:7" s="6" customFormat="1" ht="20.100000000000001" customHeight="1" x14ac:dyDescent="0.25">
      <c r="B19" s="50" t="s">
        <v>21</v>
      </c>
      <c r="C19" s="51"/>
      <c r="D19" s="51"/>
      <c r="E19" s="52">
        <f>Uträkningen!F22</f>
        <v>3500</v>
      </c>
    </row>
    <row r="20" spans="2:7" ht="15" x14ac:dyDescent="0.25">
      <c r="B20" s="104" t="s">
        <v>10</v>
      </c>
      <c r="C20" s="105"/>
      <c r="D20" s="105"/>
      <c r="E20" s="75">
        <f>Uträkningen!F23</f>
        <v>2735</v>
      </c>
    </row>
    <row r="21" spans="2:7" ht="8.25" customHeight="1" x14ac:dyDescent="0.2"/>
    <row r="22" spans="2:7" ht="3.75" customHeight="1" x14ac:dyDescent="0.2"/>
    <row r="23" spans="2:7" s="5" customFormat="1" ht="12" customHeight="1" x14ac:dyDescent="0.25">
      <c r="B23" s="12" t="s">
        <v>36</v>
      </c>
      <c r="C23" s="1"/>
      <c r="D23" s="1"/>
      <c r="E23" s="1"/>
    </row>
    <row r="24" spans="2:7" ht="51.75" customHeight="1" x14ac:dyDescent="0.2">
      <c r="B24" s="112" t="s">
        <v>45</v>
      </c>
      <c r="C24" s="113"/>
      <c r="D24" s="113"/>
      <c r="E24" s="113"/>
    </row>
    <row r="25" spans="2:7" ht="10.5" customHeight="1" x14ac:dyDescent="0.25">
      <c r="C25" s="17"/>
      <c r="D25" s="12"/>
      <c r="E25" s="12"/>
    </row>
    <row r="26" spans="2:7" s="12" customFormat="1" ht="27.75" customHeight="1" x14ac:dyDescent="0.25">
      <c r="B26" s="111" t="s">
        <v>22</v>
      </c>
      <c r="C26" s="109"/>
      <c r="D26" s="109"/>
      <c r="E26" s="109"/>
    </row>
    <row r="27" spans="2:7" ht="28.5" customHeight="1" x14ac:dyDescent="0.25">
      <c r="B27" s="114" t="s">
        <v>23</v>
      </c>
      <c r="C27" s="107"/>
      <c r="D27" s="107"/>
      <c r="E27" s="107"/>
      <c r="F27" s="12"/>
      <c r="G27" s="12"/>
    </row>
    <row r="28" spans="2:7" x14ac:dyDescent="0.2">
      <c r="C28" s="30"/>
      <c r="D28" s="1"/>
      <c r="E28" s="39" t="s">
        <v>11</v>
      </c>
    </row>
    <row r="29" spans="2:7" x14ac:dyDescent="0.2">
      <c r="B29" s="21" t="s">
        <v>38</v>
      </c>
      <c r="C29" s="31"/>
      <c r="D29" s="25" t="s">
        <v>3</v>
      </c>
      <c r="E29" s="32"/>
    </row>
    <row r="30" spans="2:7" x14ac:dyDescent="0.2">
      <c r="B30" s="21" t="s">
        <v>39</v>
      </c>
      <c r="C30" s="31"/>
      <c r="D30" s="25" t="s">
        <v>3</v>
      </c>
      <c r="E30" s="32"/>
    </row>
    <row r="31" spans="2:7" ht="15" x14ac:dyDescent="0.25">
      <c r="B31" s="106" t="s">
        <v>15</v>
      </c>
      <c r="C31" s="107"/>
      <c r="D31" s="107"/>
      <c r="E31" s="41">
        <f>Uträkningen!F32</f>
        <v>0</v>
      </c>
    </row>
    <row r="32" spans="2:7" ht="9" customHeight="1" x14ac:dyDescent="0.2">
      <c r="B32" s="23"/>
      <c r="C32" s="33"/>
      <c r="D32" s="25"/>
      <c r="E32" s="32"/>
    </row>
    <row r="33" spans="2:5" s="18" customFormat="1" ht="26.25" customHeight="1" x14ac:dyDescent="0.25">
      <c r="B33" s="108" t="s">
        <v>24</v>
      </c>
      <c r="C33" s="109"/>
      <c r="D33" s="109"/>
      <c r="E33" s="41">
        <f>Uträkningen!F36</f>
        <v>0</v>
      </c>
    </row>
    <row r="34" spans="2:5" x14ac:dyDescent="0.2">
      <c r="B34" s="4"/>
      <c r="C34" s="29"/>
      <c r="D34" s="25"/>
      <c r="E34" s="21"/>
    </row>
    <row r="35" spans="2:5" ht="17.25" customHeight="1" x14ac:dyDescent="0.2">
      <c r="B35" s="97" t="s">
        <v>25</v>
      </c>
      <c r="C35" s="98"/>
      <c r="D35" s="98"/>
      <c r="E35" s="95">
        <f>Uträkningen!F38</f>
        <v>0</v>
      </c>
    </row>
  </sheetData>
  <sheetProtection algorithmName="SHA-512" hashValue="7dpkQP4Kx8wvWp96dNjxrrc6VR3s78Dgb/zXqhSu/nlIJEhDb8Yss0UhkXz6eqPMW/10PxHyJtBdUn1dOUnA3A==" saltValue="/wMTpfIitttT0Bm+lanRfA==" spinCount="100000" sheet="1" objects="1" scenarios="1"/>
  <mergeCells count="11">
    <mergeCell ref="B35:D35"/>
    <mergeCell ref="B15:B16"/>
    <mergeCell ref="B1:F1"/>
    <mergeCell ref="C2:F2"/>
    <mergeCell ref="B20:D20"/>
    <mergeCell ref="B31:D31"/>
    <mergeCell ref="B33:D33"/>
    <mergeCell ref="C3:F3"/>
    <mergeCell ref="B26:E26"/>
    <mergeCell ref="B24:E24"/>
    <mergeCell ref="B27:E27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zoomScale="93" zoomScaleNormal="93" workbookViewId="0">
      <selection activeCell="F14" sqref="F14"/>
    </sheetView>
  </sheetViews>
  <sheetFormatPr defaultRowHeight="14.25" x14ac:dyDescent="0.2"/>
  <cols>
    <col min="1" max="1" width="85" style="1" customWidth="1"/>
    <col min="2" max="2" width="9.140625" style="1"/>
    <col min="3" max="3" width="16" style="2" customWidth="1"/>
    <col min="4" max="4" width="9.7109375" style="3" customWidth="1"/>
    <col min="5" max="5" width="15.5703125" style="1" customWidth="1"/>
    <col min="6" max="6" width="18.8554687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1:7" ht="32.25" customHeight="1" x14ac:dyDescent="0.2">
      <c r="A1" s="48" t="s">
        <v>47</v>
      </c>
    </row>
    <row r="2" spans="1:7" s="4" customFormat="1" ht="31.5" customHeight="1" x14ac:dyDescent="0.25">
      <c r="A2" s="15" t="s">
        <v>35</v>
      </c>
      <c r="C2" s="102" t="s">
        <v>13</v>
      </c>
      <c r="D2" s="103"/>
      <c r="E2" s="103"/>
      <c r="F2" s="103"/>
    </row>
    <row r="3" spans="1:7" ht="20.100000000000001" customHeight="1" x14ac:dyDescent="0.2">
      <c r="C3" s="49" t="s">
        <v>14</v>
      </c>
    </row>
    <row r="4" spans="1:7" s="6" customFormat="1" ht="15" customHeight="1" thickBot="1" x14ac:dyDescent="0.3">
      <c r="A4" s="12" t="s">
        <v>34</v>
      </c>
      <c r="C4" s="26"/>
      <c r="D4" s="7"/>
      <c r="F4" s="2"/>
    </row>
    <row r="5" spans="1:7" s="6" customFormat="1" ht="15" customHeight="1" thickBot="1" x14ac:dyDescent="0.3">
      <c r="A5" s="74" t="s">
        <v>48</v>
      </c>
      <c r="C5" s="63">
        <f>Avgiftsberäkning!C5</f>
        <v>0</v>
      </c>
      <c r="D5" s="25" t="s">
        <v>3</v>
      </c>
      <c r="F5" s="2"/>
    </row>
    <row r="6" spans="1:7" ht="15" customHeight="1" x14ac:dyDescent="0.25">
      <c r="A6" s="21" t="s">
        <v>1</v>
      </c>
      <c r="C6" s="64"/>
      <c r="D6" s="25"/>
      <c r="E6" s="8">
        <v>2.9999999999999997E-4</v>
      </c>
      <c r="F6" s="9">
        <f>IF((C5*E6)&gt;=300,C5*E6,300)</f>
        <v>300</v>
      </c>
      <c r="G6" s="24" t="s">
        <v>4</v>
      </c>
    </row>
    <row r="7" spans="1:7" ht="15" customHeight="1" thickBot="1" x14ac:dyDescent="0.3">
      <c r="A7" s="21" t="s">
        <v>2</v>
      </c>
      <c r="C7" s="65"/>
      <c r="D7" s="25"/>
      <c r="E7" s="10">
        <v>2.2000000000000001E-3</v>
      </c>
      <c r="F7" s="11">
        <f>IF((C5*E7)&gt;=2700,C5*E7,2700)</f>
        <v>2700</v>
      </c>
      <c r="G7" s="24" t="s">
        <v>5</v>
      </c>
    </row>
    <row r="8" spans="1:7" ht="15" customHeight="1" x14ac:dyDescent="0.25">
      <c r="A8" s="22" t="s">
        <v>49</v>
      </c>
      <c r="C8" s="66"/>
      <c r="D8" s="25"/>
      <c r="E8" s="8">
        <v>2.5000000000000001E-3</v>
      </c>
      <c r="F8" s="13">
        <f>F6+F7</f>
        <v>3000</v>
      </c>
      <c r="G8" s="24"/>
    </row>
    <row r="9" spans="1:7" ht="15" customHeight="1" x14ac:dyDescent="0.25">
      <c r="C9" s="66"/>
      <c r="D9" s="25"/>
      <c r="E9" s="8"/>
      <c r="F9" s="14"/>
      <c r="G9" s="21"/>
    </row>
    <row r="10" spans="1:7" s="6" customFormat="1" ht="15" customHeight="1" thickBot="1" x14ac:dyDescent="0.3">
      <c r="A10" s="79" t="s">
        <v>50</v>
      </c>
      <c r="B10" s="72" t="s">
        <v>16</v>
      </c>
      <c r="C10" s="73">
        <f>C5+C11</f>
        <v>0</v>
      </c>
      <c r="D10" s="80"/>
      <c r="E10" s="81"/>
      <c r="F10" s="82"/>
      <c r="G10" s="83"/>
    </row>
    <row r="11" spans="1:7" s="6" customFormat="1" ht="15" customHeight="1" thickBot="1" x14ac:dyDescent="0.3">
      <c r="A11" s="20" t="s">
        <v>51</v>
      </c>
      <c r="B11" s="72"/>
      <c r="C11" s="84">
        <f>Avgiftsberäkning!C9</f>
        <v>0</v>
      </c>
      <c r="D11" s="80" t="s">
        <v>3</v>
      </c>
      <c r="E11" s="85">
        <f>(C10-500000)</f>
        <v>-500000</v>
      </c>
      <c r="F11" s="82"/>
      <c r="G11" s="83"/>
    </row>
    <row r="12" spans="1:7" ht="15" customHeight="1" x14ac:dyDescent="0.2">
      <c r="A12" s="83" t="s">
        <v>1</v>
      </c>
      <c r="B12" s="86"/>
      <c r="C12" s="87"/>
      <c r="D12" s="80"/>
      <c r="E12" s="88">
        <v>6.8000000000000005E-4</v>
      </c>
      <c r="F12" s="87">
        <f>IF((E11*E12)&gt;=465,E11*E12,465)</f>
        <v>465</v>
      </c>
      <c r="G12" s="83"/>
    </row>
    <row r="13" spans="1:7" ht="15" customHeight="1" thickBot="1" x14ac:dyDescent="0.25">
      <c r="A13" s="83" t="s">
        <v>2</v>
      </c>
      <c r="B13" s="86"/>
      <c r="C13" s="89"/>
      <c r="D13" s="80"/>
      <c r="E13" s="90">
        <v>5.0000000000000002E-5</v>
      </c>
      <c r="F13" s="91">
        <f>IF((E11*E13)&gt;=35,E11*E13,35)</f>
        <v>35</v>
      </c>
      <c r="G13" s="83"/>
    </row>
    <row r="14" spans="1:7" ht="27.75" customHeight="1" x14ac:dyDescent="0.25">
      <c r="A14" s="74" t="s">
        <v>17</v>
      </c>
      <c r="B14" s="86"/>
      <c r="C14" s="92"/>
      <c r="D14" s="83"/>
      <c r="E14" s="88">
        <v>7.2999999999999996E-4</v>
      </c>
      <c r="F14" s="93">
        <f>IF((F12+F13)&gt;=500,F12+F13,500)</f>
        <v>500</v>
      </c>
      <c r="G14" s="94" t="s">
        <v>52</v>
      </c>
    </row>
    <row r="15" spans="1:7" ht="15" customHeight="1" x14ac:dyDescent="0.25">
      <c r="A15" s="4"/>
      <c r="C15" s="67"/>
      <c r="D15" s="1"/>
      <c r="E15" s="16"/>
      <c r="F15" s="13"/>
      <c r="G15" s="4"/>
    </row>
    <row r="16" spans="1:7" s="6" customFormat="1" ht="15" customHeight="1" x14ac:dyDescent="0.25">
      <c r="A16" s="19" t="s">
        <v>12</v>
      </c>
      <c r="C16" s="68"/>
      <c r="D16" s="25"/>
      <c r="E16" s="8"/>
      <c r="F16" s="14"/>
      <c r="G16" s="1"/>
    </row>
    <row r="17" spans="1:8" ht="15" x14ac:dyDescent="0.25">
      <c r="A17" s="99" t="s">
        <v>33</v>
      </c>
      <c r="C17" s="69"/>
      <c r="D17" s="25"/>
      <c r="E17" s="21"/>
      <c r="F17" s="13"/>
    </row>
    <row r="18" spans="1:8" ht="32.25" customHeight="1" thickBot="1" x14ac:dyDescent="0.3">
      <c r="A18" s="99"/>
      <c r="C18" s="69"/>
      <c r="D18" s="25"/>
      <c r="E18" s="21"/>
      <c r="F18" s="44"/>
    </row>
    <row r="19" spans="1:8" ht="15" customHeight="1" thickBot="1" x14ac:dyDescent="0.3">
      <c r="A19" s="45" t="s">
        <v>32</v>
      </c>
      <c r="C19" s="63">
        <f>Avgiftsberäkning!C17</f>
        <v>0</v>
      </c>
      <c r="D19" s="25" t="s">
        <v>3</v>
      </c>
      <c r="E19" s="46">
        <v>7.5000000000000002E-4</v>
      </c>
      <c r="F19" s="13">
        <f>C19*E19</f>
        <v>0</v>
      </c>
    </row>
    <row r="20" spans="1:8" ht="15" x14ac:dyDescent="0.25">
      <c r="A20" s="21"/>
      <c r="C20" s="70"/>
      <c r="D20" s="14"/>
      <c r="F20" s="13"/>
    </row>
    <row r="21" spans="1:8" ht="15" customHeight="1" x14ac:dyDescent="0.2">
      <c r="F21" s="17"/>
    </row>
    <row r="22" spans="1:8" s="6" customFormat="1" ht="20.100000000000001" customHeight="1" x14ac:dyDescent="0.25">
      <c r="A22" s="50" t="s">
        <v>26</v>
      </c>
      <c r="B22" s="53"/>
      <c r="C22" s="54"/>
      <c r="D22" s="55"/>
      <c r="E22" s="53"/>
      <c r="F22" s="56">
        <f>F8+F14+F19</f>
        <v>3500</v>
      </c>
    </row>
    <row r="23" spans="1:8" ht="15" x14ac:dyDescent="0.25">
      <c r="A23" s="115" t="s">
        <v>10</v>
      </c>
      <c r="B23" s="116"/>
      <c r="C23" s="116"/>
      <c r="D23" s="57"/>
      <c r="E23" s="58"/>
      <c r="F23" s="59">
        <f>F7+F13+F19+F20</f>
        <v>2735</v>
      </c>
    </row>
    <row r="25" spans="1:8" s="5" customFormat="1" ht="15.75" x14ac:dyDescent="0.25">
      <c r="A25" s="12" t="s">
        <v>0</v>
      </c>
      <c r="C25" s="1"/>
      <c r="D25" s="1"/>
      <c r="E25" s="1"/>
      <c r="F25" s="1"/>
      <c r="G25" s="1"/>
      <c r="H25" s="1"/>
    </row>
    <row r="26" spans="1:8" ht="56.25" customHeight="1" x14ac:dyDescent="0.25">
      <c r="A26" s="20" t="s">
        <v>37</v>
      </c>
      <c r="G26" s="5"/>
      <c r="H26" s="5"/>
    </row>
    <row r="27" spans="1:8" ht="15" x14ac:dyDescent="0.25">
      <c r="C27" s="17"/>
      <c r="D27" s="12"/>
      <c r="E27" s="12"/>
      <c r="F27" s="17"/>
    </row>
    <row r="28" spans="1:8" s="12" customFormat="1" ht="15" x14ac:dyDescent="0.25">
      <c r="A28" s="12" t="s">
        <v>53</v>
      </c>
      <c r="C28" s="2"/>
      <c r="D28" s="1"/>
      <c r="E28" s="1"/>
      <c r="F28" s="2"/>
      <c r="G28" s="1"/>
      <c r="H28" s="1"/>
    </row>
    <row r="29" spans="1:8" ht="15" x14ac:dyDescent="0.25">
      <c r="C29" s="30"/>
      <c r="D29" s="1"/>
      <c r="F29" s="39" t="s">
        <v>6</v>
      </c>
      <c r="G29" s="12"/>
      <c r="H29" s="12"/>
    </row>
    <row r="30" spans="1:8" x14ac:dyDescent="0.2">
      <c r="A30" s="21" t="s">
        <v>7</v>
      </c>
      <c r="C30" s="31">
        <f>Avgiftsberäkning!C29</f>
        <v>0</v>
      </c>
      <c r="D30" s="25" t="s">
        <v>3</v>
      </c>
      <c r="E30" s="8">
        <v>7.4000000000000003E-3</v>
      </c>
      <c r="F30" s="33">
        <f>C30*E30</f>
        <v>0</v>
      </c>
    </row>
    <row r="31" spans="1:8" ht="15" thickBot="1" x14ac:dyDescent="0.25">
      <c r="A31" s="21" t="s">
        <v>8</v>
      </c>
      <c r="C31" s="31">
        <f>Avgiftsberäkning!C30</f>
        <v>0</v>
      </c>
      <c r="D31" s="25" t="s">
        <v>3</v>
      </c>
      <c r="E31" s="8">
        <v>8.0000000000000002E-3</v>
      </c>
      <c r="F31" s="34">
        <f>C31*E31</f>
        <v>0</v>
      </c>
    </row>
    <row r="32" spans="1:8" x14ac:dyDescent="0.2">
      <c r="A32" s="35" t="s">
        <v>9</v>
      </c>
      <c r="C32" s="33"/>
      <c r="D32" s="25"/>
      <c r="E32" s="8"/>
      <c r="F32" s="36">
        <f>F30+F31</f>
        <v>0</v>
      </c>
    </row>
    <row r="33" spans="1:8" x14ac:dyDescent="0.2">
      <c r="A33" s="23"/>
      <c r="C33" s="33"/>
      <c r="D33" s="25"/>
      <c r="E33" s="8"/>
      <c r="F33" s="36"/>
    </row>
    <row r="34" spans="1:8" x14ac:dyDescent="0.2">
      <c r="A34" s="21" t="s">
        <v>27</v>
      </c>
      <c r="C34" s="33"/>
      <c r="D34" s="25"/>
      <c r="E34" s="8">
        <v>3.3999999999999998E-3</v>
      </c>
      <c r="F34" s="33">
        <f>C30*E34</f>
        <v>0</v>
      </c>
    </row>
    <row r="35" spans="1:8" ht="15" thickBot="1" x14ac:dyDescent="0.25">
      <c r="A35" s="21" t="s">
        <v>28</v>
      </c>
      <c r="C35" s="33"/>
      <c r="D35" s="25"/>
      <c r="E35" s="8">
        <v>4.0000000000000001E-3</v>
      </c>
      <c r="F35" s="34">
        <f>C31*E35</f>
        <v>0</v>
      </c>
    </row>
    <row r="36" spans="1:8" s="18" customFormat="1" x14ac:dyDescent="0.2">
      <c r="A36" s="35" t="s">
        <v>29</v>
      </c>
      <c r="C36" s="37"/>
      <c r="D36" s="38"/>
      <c r="E36" s="96"/>
      <c r="F36" s="36">
        <f>F34+F35</f>
        <v>0</v>
      </c>
      <c r="G36" s="1"/>
      <c r="H36" s="1"/>
    </row>
    <row r="37" spans="1:8" x14ac:dyDescent="0.2">
      <c r="A37" s="4"/>
      <c r="C37" s="29"/>
      <c r="D37" s="25"/>
      <c r="E37" s="21"/>
      <c r="F37" s="29"/>
      <c r="G37" s="18"/>
      <c r="H37" s="18"/>
    </row>
    <row r="38" spans="1:8" ht="15" x14ac:dyDescent="0.25">
      <c r="A38" s="117" t="s">
        <v>25</v>
      </c>
      <c r="B38" s="118"/>
      <c r="C38" s="118"/>
      <c r="D38" s="60"/>
      <c r="E38" s="61"/>
      <c r="F38" s="62">
        <f>F36-F32</f>
        <v>0</v>
      </c>
    </row>
  </sheetData>
  <mergeCells count="4">
    <mergeCell ref="C2:F2"/>
    <mergeCell ref="A17:A18"/>
    <mergeCell ref="A23:C23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2026-02-19T07:27:59Z</dcterms:modified>
</cp:coreProperties>
</file>